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4190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<sst xmlns="http://schemas.openxmlformats.org/spreadsheetml/2006/main" count="78" uniqueCount="16">
  <si>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</si>
  <si>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</si>
  <si>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</si>
  <si>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</si>
  <si>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</si>
  <si>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</si>
  <si>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</si>
  <si>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</si>
  <si>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</si>
  <si>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</si>
  <si>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</si>
  <si>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</si>
  <si>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CLASSICO - хлопковый жаккард, наполнение стежки 300гр файбера</t>
  </si>
  <si>
    <t>Беспружинные</t>
  </si>
  <si>
    <t>DONATA      
Н - 21 см</t>
  </si>
  <si>
    <t xml:space="preserve">  ERGOFLEX 3 см (4 шт), кокосовая койра 3 см (3 шт)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</si>
</sst>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5" borderId="5" xfId="0" applyFont="1" applyFill="1" applyBorder="1" applyAlignment="1">
      <alignment horizontal="center"/>
    </xf>
    <xf numFmtId="0" fontId="7" fillId="5" borderId="5" xfId="20" applyFont="1" applyFill="1" applyBorder="1" applyAlignment="1">
      <alignment horizontal="center" vertical="center" wrapText="1"/>
      <protection/>
    </xf>
    <xf numFmtId="3" fontId="7" fillId="5" borderId="5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20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" fillId="5" borderId="5" xfId="0" applyNumberFormat="1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 2 2 2" xfId="19"/>
    <cellStyle name="Обычный_БОННЕЛЬ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8</xdr:col>
      <xdr:colOff>552450</xdr:colOff>
      <xdr:row>6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5229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T61"/>
  <sheetViews>
    <sheetView tabSelected="1" workbookViewId="0" topLeftCell="A7">
      <selection activeCell="L9" sqref="L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6" max="6" width="13.7109375" style="0" customWidth="1"/>
    <col min="7" max="7" width="6.7109375" style="0" customWidth="1"/>
    <col min="9" max="9" width="12.7109375" style="0" customWidth="1"/>
    <col min="13" max="16" width="0" style="0" hidden="1" customWidth="1"/>
    <col min="17" max="17" width="20.57421875" style="0" hidden="1" customWidth="1"/>
    <col min="18" max="18" width="16.140625" style="0" hidden="1" customWidth="1"/>
    <col min="19" max="21" width="0" style="0" hidden="1" customWidth="1"/>
  </cols>
  <sheetData>
    <row r="5" ht="12.75" customHeight="1"/>
    <row r="7" ht="12.75" customHeight="1"/>
    <row r="8" ht="13.5" thickBot="1"/>
    <row r="9" ht="13.5" thickBot="1">
      <c r="R9" s="57"/>
    </row>
    <row r="10" spans="2:20" ht="18">
      <c r="B10" s="29" t="s">
        <v>14</v>
      </c>
      <c r="C10" s="30"/>
      <c r="D10" s="30"/>
      <c r="E10" s="30"/>
      <c r="F10" s="30"/>
      <c r="G10" s="30"/>
      <c r="H10" s="30"/>
      <c r="I10" s="30"/>
      <c r="R10" s="58"/>
      <c r="T10" s="4"/>
    </row>
    <row r="11" spans="2:20" ht="15" customHeight="1" thickBot="1">
      <c r="B11" s="18"/>
      <c r="C11" s="18"/>
      <c r="D11" s="18"/>
      <c r="E11" s="18"/>
      <c r="F11" s="18"/>
      <c r="G11" s="18"/>
      <c r="H11" s="18"/>
      <c r="I11" s="18"/>
      <c r="R11" s="19"/>
      <c r="T11" s="20"/>
    </row>
    <row r="12" spans="2:20" ht="12.75" customHeight="1">
      <c r="B12" t="s">
        <v>13</v>
      </c>
      <c r="N12" s="62" t="s">
        <v>0</v>
      </c>
      <c r="O12" s="63"/>
      <c r="P12" s="64"/>
      <c r="Q12" s="66" t="s">
        <v>11</v>
      </c>
      <c r="R12" s="59"/>
      <c r="T12" s="8"/>
    </row>
    <row r="13" spans="14:20" ht="12.75">
      <c r="N13" s="65"/>
      <c r="O13" s="35"/>
      <c r="P13" s="36"/>
      <c r="Q13" s="67"/>
      <c r="R13" s="58"/>
      <c r="T13" s="8"/>
    </row>
    <row r="14" spans="2:20" ht="12.75" customHeight="1">
      <c r="B14" s="49" t="s">
        <v>9</v>
      </c>
      <c r="C14" s="49"/>
      <c r="D14" s="49"/>
      <c r="E14" s="28" t="s">
        <v>6</v>
      </c>
      <c r="F14" s="49" t="s">
        <v>9</v>
      </c>
      <c r="G14" s="49"/>
      <c r="H14" s="49"/>
      <c r="I14" s="28" t="s">
        <v>6</v>
      </c>
      <c r="N14" s="51" t="s">
        <v>1</v>
      </c>
      <c r="O14" s="32"/>
      <c r="P14" s="33"/>
      <c r="Q14" s="68" t="s">
        <v>2</v>
      </c>
      <c r="R14" s="60"/>
      <c r="T14" s="8"/>
    </row>
    <row r="15" spans="2:20" ht="13.5" customHeight="1" thickBot="1">
      <c r="B15" s="23">
        <v>70</v>
      </c>
      <c r="C15" s="24" t="s">
        <v>4</v>
      </c>
      <c r="D15" s="24">
        <v>185</v>
      </c>
      <c r="E15" s="22">
        <f>12000/160*B15/200*D15*КОЕ</f>
        <v>7284.375</v>
      </c>
      <c r="F15" s="22">
        <f>КОЕ*5666</f>
        <v>8499</v>
      </c>
      <c r="G15" s="22"/>
      <c r="H15" s="22"/>
      <c r="I15" s="22"/>
      <c r="N15" s="65"/>
      <c r="O15" s="35"/>
      <c r="P15" s="36"/>
      <c r="Q15" s="69"/>
      <c r="R15" s="61"/>
      <c r="T15" s="8"/>
    </row>
    <row r="16" spans="2:20" ht="12.75" customHeight="1">
      <c r="B16" s="23">
        <v>70</v>
      </c>
      <c r="C16" s="24" t="s">
        <v>4</v>
      </c>
      <c r="D16" s="24">
        <v>190</v>
      </c>
      <c r="E16" s="22">
        <f>12000/160*B16/200*D16*КОЕ</f>
        <v>7481.25</v>
      </c>
      <c r="F16" s="22">
        <f>КОЕ*5819</f>
        <v>8728.5</v>
      </c>
      <c r="G16" s="22"/>
      <c r="H16" s="22"/>
      <c r="I16" s="22"/>
      <c r="N16" s="51" t="s">
        <v>3</v>
      </c>
      <c r="O16" s="32"/>
      <c r="P16" s="33"/>
      <c r="Q16" s="55" t="s">
        <v>10</v>
      </c>
      <c r="R16" s="4"/>
      <c r="T16" s="8"/>
    </row>
    <row r="17" spans="2:20" ht="13.5" thickBot="1">
      <c r="B17" s="23">
        <v>70</v>
      </c>
      <c r="C17" s="24" t="s">
        <v>4</v>
      </c>
      <c r="D17" s="24">
        <v>195</v>
      </c>
      <c r="E17" s="22">
        <f>12000/160*B17/200*D17*КОЕ</f>
        <v>7678.125</v>
      </c>
      <c r="F17" s="22">
        <f>КОЕ*5972</f>
        <v>8958</v>
      </c>
      <c r="G17" s="22"/>
      <c r="H17" s="22"/>
      <c r="I17" s="22"/>
      <c r="N17" s="52"/>
      <c r="O17" s="53"/>
      <c r="P17" s="54"/>
      <c r="Q17" s="56"/>
      <c r="R17" s="8"/>
      <c r="T17" s="8"/>
    </row>
    <row r="18" spans="2:20" ht="12.75">
      <c r="B18" s="23">
        <v>70</v>
      </c>
      <c r="C18" s="24" t="s">
        <v>4</v>
      </c>
      <c r="D18" s="24">
        <v>200</v>
      </c>
      <c r="E18" s="22">
        <f>12000/160*B18/200*D18*КОЕ</f>
        <v>7875</v>
      </c>
      <c r="F18" s="22">
        <f>КОЕ*6125</f>
        <v>9187.5</v>
      </c>
      <c r="G18" s="22"/>
      <c r="H18" s="22"/>
      <c r="I18" s="22"/>
      <c r="N18" s="1">
        <v>70</v>
      </c>
      <c r="O18" s="2" t="s">
        <v>4</v>
      </c>
      <c r="P18" s="3">
        <v>185</v>
      </c>
      <c r="R18" s="8"/>
      <c r="T18" s="12"/>
    </row>
    <row r="19" spans="2:20" ht="12.75" customHeight="1">
      <c r="B19" s="23">
        <v>80</v>
      </c>
      <c r="C19" s="24" t="s">
        <v>4</v>
      </c>
      <c r="D19" s="24">
        <v>185</v>
      </c>
      <c r="E19" s="22">
        <f>12000/160*B19/200*D19*КОЕ</f>
        <v>8325</v>
      </c>
      <c r="F19" s="22">
        <f>КОЕ*6475</f>
        <v>9712.5</v>
      </c>
      <c r="G19" s="22"/>
      <c r="H19" s="22"/>
      <c r="I19" s="22"/>
      <c r="N19" s="5">
        <v>70</v>
      </c>
      <c r="O19" s="6" t="s">
        <v>4</v>
      </c>
      <c r="P19" s="7">
        <v>190</v>
      </c>
      <c r="R19" s="8"/>
      <c r="T19" s="8"/>
    </row>
    <row r="20" spans="2:20" ht="12.75">
      <c r="B20" s="23">
        <v>80</v>
      </c>
      <c r="C20" s="24" t="s">
        <v>4</v>
      </c>
      <c r="D20" s="24">
        <v>190</v>
      </c>
      <c r="E20" s="22">
        <f>12000/160*B20/200*D20*КОЕ</f>
        <v>8550</v>
      </c>
      <c r="F20" s="22">
        <f>КОЕ*6650</f>
        <v>9975</v>
      </c>
      <c r="G20" s="22"/>
      <c r="H20" s="22"/>
      <c r="I20" s="22"/>
      <c r="N20" s="5">
        <v>70</v>
      </c>
      <c r="O20" s="6" t="s">
        <v>4</v>
      </c>
      <c r="P20" s="7">
        <v>195</v>
      </c>
      <c r="R20" s="8"/>
      <c r="T20" s="8"/>
    </row>
    <row r="21" spans="2:20" ht="13.5" customHeight="1" thickBot="1">
      <c r="B21" s="23">
        <v>80</v>
      </c>
      <c r="C21" s="24" t="s">
        <v>4</v>
      </c>
      <c r="D21" s="24">
        <v>195</v>
      </c>
      <c r="E21" s="22">
        <f>12000/160*B21/200*D21*КОЕ</f>
        <v>8775</v>
      </c>
      <c r="F21" s="22">
        <f>КОЕ*6825</f>
        <v>10237.5</v>
      </c>
      <c r="G21" s="22"/>
      <c r="H21" s="22"/>
      <c r="I21" s="22"/>
      <c r="N21" s="5">
        <v>70</v>
      </c>
      <c r="O21" s="6" t="s">
        <v>4</v>
      </c>
      <c r="P21" s="7">
        <v>200</v>
      </c>
      <c r="R21" s="8"/>
      <c r="T21" s="8"/>
    </row>
    <row r="22" spans="2:20" ht="12.75">
      <c r="B22" s="25">
        <v>80</v>
      </c>
      <c r="C22" s="26" t="s">
        <v>4</v>
      </c>
      <c r="D22" s="26">
        <v>200</v>
      </c>
      <c r="E22" s="27">
        <f>12000/160*B22/200*D22*КОЕ</f>
        <v>9000</v>
      </c>
      <c r="F22" s="74">
        <f>КОЕ*7000</f>
        <v>10500</v>
      </c>
      <c r="G22" s="27"/>
      <c r="H22" s="27"/>
      <c r="I22" s="27"/>
      <c r="N22" s="5">
        <v>80</v>
      </c>
      <c r="O22" s="6" t="s">
        <v>4</v>
      </c>
      <c r="P22" s="3">
        <v>185</v>
      </c>
      <c r="R22" s="8"/>
      <c r="T22" s="13"/>
    </row>
    <row r="23" spans="2:20" ht="12.75">
      <c r="B23" s="23">
        <v>90</v>
      </c>
      <c r="C23" s="24" t="s">
        <v>4</v>
      </c>
      <c r="D23" s="24">
        <v>185</v>
      </c>
      <c r="E23" s="22">
        <f>12000/160*B23/200*D23*КОЕ</f>
        <v>9365.625</v>
      </c>
      <c r="F23" s="22">
        <f>КОЕ*7281</f>
        <v>10921.5</v>
      </c>
      <c r="G23" s="22"/>
      <c r="H23" s="22"/>
      <c r="I23" s="22"/>
      <c r="N23" s="5">
        <v>80</v>
      </c>
      <c r="O23" s="6" t="s">
        <v>4</v>
      </c>
      <c r="P23" s="7">
        <v>190</v>
      </c>
      <c r="R23" s="12"/>
      <c r="T23" s="8"/>
    </row>
    <row r="24" spans="2:20" ht="12.75">
      <c r="B24" s="23">
        <v>90</v>
      </c>
      <c r="C24" s="24" t="s">
        <v>4</v>
      </c>
      <c r="D24" s="24">
        <v>190</v>
      </c>
      <c r="E24" s="22">
        <f>12000/160*B24/200*D24*КОЕ</f>
        <v>9618.75</v>
      </c>
      <c r="F24" s="22">
        <f>КОЕ*7481</f>
        <v>11221.5</v>
      </c>
      <c r="G24" s="22"/>
      <c r="H24" s="22"/>
      <c r="I24" s="22"/>
      <c r="N24" s="5">
        <v>80</v>
      </c>
      <c r="O24" s="6" t="s">
        <v>4</v>
      </c>
      <c r="P24" s="7">
        <v>195</v>
      </c>
      <c r="R24" s="8"/>
      <c r="T24" s="8"/>
    </row>
    <row r="25" spans="2:20" ht="13.5" thickBot="1">
      <c r="B25" s="23">
        <v>90</v>
      </c>
      <c r="C25" s="24" t="s">
        <v>4</v>
      </c>
      <c r="D25" s="24">
        <v>195</v>
      </c>
      <c r="E25" s="22">
        <f>12000/160*B25/200*D25*КОЕ</f>
        <v>9871.875</v>
      </c>
      <c r="F25" s="22">
        <f>КОЕ*7678</f>
        <v>11517</v>
      </c>
      <c r="G25" s="22"/>
      <c r="H25" s="22"/>
      <c r="I25" s="22"/>
      <c r="N25" s="9">
        <v>80</v>
      </c>
      <c r="O25" s="10" t="s">
        <v>4</v>
      </c>
      <c r="P25" s="11">
        <v>200</v>
      </c>
      <c r="R25" s="8"/>
      <c r="T25" s="8"/>
    </row>
    <row r="26" spans="2:20" ht="12.75">
      <c r="B26" s="25">
        <v>90</v>
      </c>
      <c r="C26" s="26" t="s">
        <v>4</v>
      </c>
      <c r="D26" s="26">
        <v>200</v>
      </c>
      <c r="E26" s="27">
        <f>12000/160*B26/200*D26*КОЕ</f>
        <v>10125</v>
      </c>
      <c r="F26" s="74">
        <f>КОЕ*7875</f>
        <v>11812.5</v>
      </c>
      <c r="G26" s="27"/>
      <c r="H26" s="27"/>
      <c r="I26" s="27"/>
      <c r="N26" s="5">
        <v>90</v>
      </c>
      <c r="O26" s="6" t="s">
        <v>4</v>
      </c>
      <c r="P26" s="3">
        <v>185</v>
      </c>
      <c r="R26" s="8"/>
      <c r="T26" s="12"/>
    </row>
    <row r="27" spans="2:20" ht="12.75">
      <c r="B27" s="23">
        <v>120</v>
      </c>
      <c r="C27" s="24" t="s">
        <v>4</v>
      </c>
      <c r="D27" s="24">
        <v>185</v>
      </c>
      <c r="E27" s="22">
        <f>12000/160*B27/200*D27*КОЕ</f>
        <v>12487.5</v>
      </c>
      <c r="F27" s="22">
        <f>КОЕ*9713</f>
        <v>14569.5</v>
      </c>
      <c r="G27" s="22"/>
      <c r="H27" s="22"/>
      <c r="I27" s="22"/>
      <c r="N27" s="5">
        <v>90</v>
      </c>
      <c r="O27" s="6" t="s">
        <v>4</v>
      </c>
      <c r="P27" s="7">
        <v>190</v>
      </c>
      <c r="R27" s="13"/>
      <c r="T27" s="8"/>
    </row>
    <row r="28" spans="2:20" ht="12.75">
      <c r="B28" s="23">
        <v>120</v>
      </c>
      <c r="C28" s="24" t="s">
        <v>4</v>
      </c>
      <c r="D28" s="24">
        <v>190</v>
      </c>
      <c r="E28" s="22">
        <f>12000/160*B28/200*D28*КОЕ</f>
        <v>12825</v>
      </c>
      <c r="F28" s="22">
        <f>КОЕ*9975</f>
        <v>14962.5</v>
      </c>
      <c r="G28" s="22"/>
      <c r="H28" s="22"/>
      <c r="I28" s="22"/>
      <c r="N28" s="5"/>
      <c r="O28" s="6"/>
      <c r="P28" s="7"/>
      <c r="R28" s="13"/>
      <c r="T28" s="8"/>
    </row>
    <row r="29" spans="2:20" ht="12.75">
      <c r="B29" s="23">
        <v>120</v>
      </c>
      <c r="C29" s="24" t="s">
        <v>4</v>
      </c>
      <c r="D29" s="24">
        <v>195</v>
      </c>
      <c r="E29" s="22">
        <f>12000/160*B29/200*D29*КОЕ</f>
        <v>13162.5</v>
      </c>
      <c r="F29" s="22">
        <f>КОЕ*10238</f>
        <v>15357</v>
      </c>
      <c r="G29" s="22"/>
      <c r="H29" s="22"/>
      <c r="I29" s="22"/>
      <c r="N29" s="5"/>
      <c r="O29" s="6"/>
      <c r="P29" s="7"/>
      <c r="R29" s="13"/>
      <c r="T29" s="8"/>
    </row>
    <row r="30" spans="2:20" ht="12.75">
      <c r="B30" s="25">
        <v>120</v>
      </c>
      <c r="C30" s="26" t="s">
        <v>4</v>
      </c>
      <c r="D30" s="26">
        <v>200</v>
      </c>
      <c r="E30" s="27">
        <f>12000/160*B30/200*D30*КОЕ</f>
        <v>13500</v>
      </c>
      <c r="F30" s="74">
        <f>КОЕ*10500</f>
        <v>15750</v>
      </c>
      <c r="G30" s="27"/>
      <c r="H30" s="27"/>
      <c r="I30" s="27"/>
      <c r="N30" s="5"/>
      <c r="O30" s="6"/>
      <c r="P30" s="7"/>
      <c r="R30" s="13"/>
      <c r="T30" s="8"/>
    </row>
    <row r="31" spans="2:20" ht="12.75">
      <c r="B31" s="23">
        <v>140</v>
      </c>
      <c r="C31" s="24" t="s">
        <v>4</v>
      </c>
      <c r="D31" s="24">
        <v>185</v>
      </c>
      <c r="E31" s="22">
        <f>12000/160*B31/200*D31*КОЕ</f>
        <v>14568.75</v>
      </c>
      <c r="F31" s="22">
        <f>КОЕ*11331</f>
        <v>16996.5</v>
      </c>
      <c r="G31" s="22"/>
      <c r="H31" s="22"/>
      <c r="I31" s="22"/>
      <c r="N31" s="5"/>
      <c r="O31" s="6"/>
      <c r="P31" s="7"/>
      <c r="R31" s="13"/>
      <c r="T31" s="8"/>
    </row>
    <row r="32" spans="2:20" ht="12.75">
      <c r="B32" s="23">
        <v>140</v>
      </c>
      <c r="C32" s="24" t="s">
        <v>4</v>
      </c>
      <c r="D32" s="24">
        <v>190</v>
      </c>
      <c r="E32" s="22">
        <f>12000/160*B32/200*D32*КОЕ</f>
        <v>14962.5</v>
      </c>
      <c r="F32" s="22">
        <f>КОЕ*11638</f>
        <v>17457</v>
      </c>
      <c r="G32" s="22"/>
      <c r="H32" s="22"/>
      <c r="I32" s="22"/>
      <c r="N32" s="5"/>
      <c r="O32" s="6"/>
      <c r="P32" s="7"/>
      <c r="R32" s="13"/>
      <c r="T32" s="8"/>
    </row>
    <row r="33" spans="2:20" ht="12.75">
      <c r="B33" s="23">
        <v>140</v>
      </c>
      <c r="C33" s="24" t="s">
        <v>4</v>
      </c>
      <c r="D33" s="24">
        <v>195</v>
      </c>
      <c r="E33" s="22">
        <f>12000/160*B33/200*D33*КОЕ</f>
        <v>15356.25</v>
      </c>
      <c r="F33" s="22">
        <f>КОЕ*11944</f>
        <v>17916</v>
      </c>
      <c r="G33" s="22"/>
      <c r="H33" s="22"/>
      <c r="I33" s="22"/>
      <c r="N33" s="5"/>
      <c r="O33" s="6"/>
      <c r="P33" s="7"/>
      <c r="R33" s="13"/>
      <c r="T33" s="8"/>
    </row>
    <row r="34" spans="2:20" ht="12.75">
      <c r="B34" s="25">
        <v>140</v>
      </c>
      <c r="C34" s="26" t="s">
        <v>4</v>
      </c>
      <c r="D34" s="26">
        <v>200</v>
      </c>
      <c r="E34" s="27">
        <f>12000/160*B34/200*D34*КОЕ</f>
        <v>15750</v>
      </c>
      <c r="F34" s="74">
        <f>КОЕ*12250</f>
        <v>18375</v>
      </c>
      <c r="G34" s="27"/>
      <c r="H34" s="27"/>
      <c r="I34" s="27"/>
      <c r="N34" s="5"/>
      <c r="O34" s="6"/>
      <c r="P34" s="7"/>
      <c r="R34" s="13"/>
      <c r="T34" s="8"/>
    </row>
    <row r="35" spans="2:20" ht="12.75">
      <c r="B35" s="23">
        <v>160</v>
      </c>
      <c r="C35" s="24" t="s">
        <v>4</v>
      </c>
      <c r="D35" s="24">
        <v>185</v>
      </c>
      <c r="E35" s="22">
        <f>12000/160*B35/200*D35*КОЕ</f>
        <v>16650</v>
      </c>
      <c r="F35" s="22">
        <f>КОЕ*12950</f>
        <v>19425</v>
      </c>
      <c r="G35" s="22"/>
      <c r="H35" s="22"/>
      <c r="I35" s="22"/>
      <c r="N35" s="5"/>
      <c r="O35" s="6"/>
      <c r="P35" s="7"/>
      <c r="R35" s="13"/>
      <c r="T35" s="8"/>
    </row>
    <row r="36" spans="2:20" ht="12.75">
      <c r="B36" s="23">
        <v>160</v>
      </c>
      <c r="C36" s="24" t="s">
        <v>4</v>
      </c>
      <c r="D36" s="24">
        <v>190</v>
      </c>
      <c r="E36" s="22">
        <f>12000/160*B36/200*D36*КОЕ</f>
        <v>17100</v>
      </c>
      <c r="F36" s="22">
        <f>КОЕ*13300</f>
        <v>19950</v>
      </c>
      <c r="G36" s="22"/>
      <c r="H36" s="22"/>
      <c r="I36" s="22"/>
      <c r="N36" s="5"/>
      <c r="O36" s="6"/>
      <c r="P36" s="7"/>
      <c r="R36" s="13"/>
      <c r="T36" s="8"/>
    </row>
    <row r="37" spans="2:20" ht="12.75">
      <c r="B37" s="23">
        <v>160</v>
      </c>
      <c r="C37" s="24" t="s">
        <v>4</v>
      </c>
      <c r="D37" s="24">
        <v>195</v>
      </c>
      <c r="E37" s="22">
        <f>12000/160*B37/200*D37*КОЕ</f>
        <v>17550</v>
      </c>
      <c r="F37" s="22">
        <f>КОЕ*13650</f>
        <v>20475</v>
      </c>
      <c r="G37" s="22"/>
      <c r="H37" s="22"/>
      <c r="I37" s="22"/>
      <c r="N37" s="5"/>
      <c r="O37" s="6"/>
      <c r="P37" s="7"/>
      <c r="R37" s="13"/>
      <c r="T37" s="8"/>
    </row>
    <row r="38" spans="2:20" ht="12.75">
      <c r="B38" s="25">
        <v>160</v>
      </c>
      <c r="C38" s="26" t="s">
        <v>4</v>
      </c>
      <c r="D38" s="26">
        <v>200</v>
      </c>
      <c r="E38" s="27">
        <f>12000/160*B38/200*D38*КОЕ</f>
        <v>18000</v>
      </c>
      <c r="F38" s="74">
        <f>КОЕ*14000</f>
        <v>21000</v>
      </c>
      <c r="G38" s="27"/>
      <c r="H38" s="27"/>
      <c r="I38" s="27"/>
      <c r="N38" s="5"/>
      <c r="O38" s="6"/>
      <c r="P38" s="7"/>
      <c r="R38" s="13"/>
      <c r="T38" s="8"/>
    </row>
    <row r="39" spans="2:20" ht="12.75">
      <c r="B39" s="23">
        <v>180</v>
      </c>
      <c r="C39" s="24" t="s">
        <v>4</v>
      </c>
      <c r="D39" s="24">
        <v>185</v>
      </c>
      <c r="E39" s="22">
        <f>12000/160*B39/200*D39*КОЕ</f>
        <v>18731.25</v>
      </c>
      <c r="F39" s="22">
        <f>КОЕ*15569</f>
        <v>23353.5</v>
      </c>
      <c r="G39" s="22"/>
      <c r="H39" s="22"/>
      <c r="I39" s="22"/>
      <c r="N39" s="5"/>
      <c r="O39" s="6"/>
      <c r="P39" s="7"/>
      <c r="R39" s="13"/>
      <c r="T39" s="8"/>
    </row>
    <row r="40" spans="2:20" ht="12.75">
      <c r="B40" s="23">
        <v>180</v>
      </c>
      <c r="C40" s="24" t="s">
        <v>4</v>
      </c>
      <c r="D40" s="24">
        <v>190</v>
      </c>
      <c r="E40" s="22">
        <f>12000/160*B40/200*D40*КОЕ</f>
        <v>19237.5</v>
      </c>
      <c r="F40" s="22">
        <f>КОЕ*14963</f>
        <v>22444.5</v>
      </c>
      <c r="G40" s="22"/>
      <c r="H40" s="22"/>
      <c r="I40" s="22"/>
      <c r="N40" s="5"/>
      <c r="O40" s="6"/>
      <c r="P40" s="7"/>
      <c r="R40" s="13"/>
      <c r="T40" s="8"/>
    </row>
    <row r="41" spans="2:20" ht="12.75">
      <c r="B41" s="23">
        <v>180</v>
      </c>
      <c r="C41" s="24" t="s">
        <v>4</v>
      </c>
      <c r="D41" s="24">
        <v>195</v>
      </c>
      <c r="E41" s="22">
        <f>12000/160*B41/200*D41*КОЕ</f>
        <v>19743.75</v>
      </c>
      <c r="F41" s="22">
        <f>КОЕ*15356</f>
        <v>23034</v>
      </c>
      <c r="G41" s="22"/>
      <c r="H41" s="22"/>
      <c r="I41" s="22"/>
      <c r="N41" s="5"/>
      <c r="O41" s="6"/>
      <c r="P41" s="7"/>
      <c r="R41" s="13"/>
      <c r="T41" s="8"/>
    </row>
    <row r="42" spans="2:20" ht="12.75">
      <c r="B42" s="25">
        <v>180</v>
      </c>
      <c r="C42" s="26" t="s">
        <v>4</v>
      </c>
      <c r="D42" s="26">
        <v>200</v>
      </c>
      <c r="E42" s="27">
        <f>12000/160*B42/200*D42*КОЕ</f>
        <v>20250</v>
      </c>
      <c r="F42" s="74">
        <f>КОЕ*15750</f>
        <v>23625</v>
      </c>
      <c r="G42" s="27"/>
      <c r="H42" s="27"/>
      <c r="I42" s="27"/>
      <c r="N42" s="5"/>
      <c r="O42" s="6"/>
      <c r="P42" s="7"/>
      <c r="R42" s="13"/>
      <c r="T42" s="8"/>
    </row>
    <row r="43" spans="2:20" ht="12.75">
      <c r="B43" s="23">
        <v>185</v>
      </c>
      <c r="C43" s="24" t="s">
        <v>4</v>
      </c>
      <c r="D43" s="24">
        <v>200</v>
      </c>
      <c r="E43" s="22">
        <f>12000/160*B43/200*D43*КОЕ</f>
        <v>20812.5</v>
      </c>
      <c r="F43" s="22">
        <f>КОЕ*16188</f>
        <v>24282</v>
      </c>
      <c r="G43" s="22"/>
      <c r="H43" s="22"/>
      <c r="I43" s="22"/>
      <c r="N43" s="5"/>
      <c r="O43" s="6"/>
      <c r="P43" s="7"/>
      <c r="R43" s="13"/>
      <c r="T43" s="8"/>
    </row>
    <row r="44" spans="2:20" ht="12.75">
      <c r="B44" s="23">
        <v>190</v>
      </c>
      <c r="C44" s="24" t="s">
        <v>4</v>
      </c>
      <c r="D44" s="24">
        <v>200</v>
      </c>
      <c r="E44" s="22">
        <f>12000/160*B44/200*D44*КОЕ</f>
        <v>21375</v>
      </c>
      <c r="F44" s="22">
        <f>КОЕ*16625</f>
        <v>24937.5</v>
      </c>
      <c r="G44" s="22"/>
      <c r="H44" s="22"/>
      <c r="I44" s="22"/>
      <c r="N44" s="5"/>
      <c r="O44" s="6"/>
      <c r="P44" s="7"/>
      <c r="R44" s="13"/>
      <c r="T44" s="8"/>
    </row>
    <row r="45" spans="2:20" ht="12.75">
      <c r="B45" s="23">
        <v>195</v>
      </c>
      <c r="C45" s="24" t="s">
        <v>4</v>
      </c>
      <c r="D45" s="24">
        <v>200</v>
      </c>
      <c r="E45" s="22">
        <f>12000/160*B45/200*D45*КОЕ</f>
        <v>21937.5</v>
      </c>
      <c r="F45" s="22">
        <f>КОЕ*17063</f>
        <v>25594.5</v>
      </c>
      <c r="G45" s="22"/>
      <c r="H45" s="22"/>
      <c r="I45" s="22"/>
      <c r="N45" s="5"/>
      <c r="O45" s="6"/>
      <c r="P45" s="7"/>
      <c r="R45" s="13"/>
      <c r="T45" s="8"/>
    </row>
    <row r="46" spans="2:20" ht="12.75">
      <c r="B46" s="23">
        <v>200</v>
      </c>
      <c r="C46" s="24" t="s">
        <v>4</v>
      </c>
      <c r="D46" s="24">
        <v>200</v>
      </c>
      <c r="E46" s="22">
        <f>12000/160*B46/200*D46*КОЕ</f>
        <v>22500</v>
      </c>
      <c r="F46" s="22">
        <f>КОЕ*17500</f>
        <v>26250</v>
      </c>
      <c r="G46" s="22"/>
      <c r="H46" s="22"/>
      <c r="I46" s="22"/>
      <c r="N46" s="5"/>
      <c r="O46" s="6"/>
      <c r="P46" s="7"/>
      <c r="R46" s="13"/>
      <c r="T46" s="8"/>
    </row>
    <row r="47" spans="2:20" ht="12.75">
      <c r="B47" s="70"/>
      <c r="C47" s="71"/>
      <c r="D47" s="71"/>
      <c r="E47" s="72"/>
      <c r="F47" s="72"/>
      <c r="G47" s="72"/>
      <c r="H47" s="72"/>
      <c r="I47" s="73"/>
      <c r="N47" s="5"/>
      <c r="O47" s="6"/>
      <c r="P47" s="7"/>
      <c r="R47" s="13"/>
      <c r="T47" s="8"/>
    </row>
    <row r="48" spans="14:20" ht="12.75">
      <c r="N48" s="5">
        <v>140</v>
      </c>
      <c r="O48" s="6" t="s">
        <v>4</v>
      </c>
      <c r="P48" s="7">
        <v>195</v>
      </c>
      <c r="R48" s="8"/>
      <c r="T48" s="8"/>
    </row>
    <row r="49" spans="2:20" ht="13.5" customHeight="1" thickBot="1">
      <c r="B49" s="31" t="s">
        <v>0</v>
      </c>
      <c r="C49" s="32"/>
      <c r="D49" s="33"/>
      <c r="E49" s="31" t="s">
        <v>14</v>
      </c>
      <c r="F49" s="32"/>
      <c r="G49" s="32"/>
      <c r="H49" s="32"/>
      <c r="I49" s="33"/>
      <c r="N49" s="9">
        <v>140</v>
      </c>
      <c r="O49" s="10" t="s">
        <v>4</v>
      </c>
      <c r="P49" s="11">
        <v>200</v>
      </c>
      <c r="R49" s="8"/>
      <c r="T49" s="8"/>
    </row>
    <row r="50" spans="2:20" ht="12.75">
      <c r="B50" s="34"/>
      <c r="C50" s="35"/>
      <c r="D50" s="36"/>
      <c r="E50" s="34"/>
      <c r="F50" s="35"/>
      <c r="G50" s="35"/>
      <c r="H50" s="35"/>
      <c r="I50" s="36"/>
      <c r="N50" s="5">
        <v>160</v>
      </c>
      <c r="O50" s="6" t="s">
        <v>4</v>
      </c>
      <c r="P50" s="3">
        <v>185</v>
      </c>
      <c r="R50" s="8"/>
      <c r="T50" s="12"/>
    </row>
    <row r="51" spans="2:20" ht="12.75" customHeight="1">
      <c r="B51" s="31" t="s">
        <v>1</v>
      </c>
      <c r="C51" s="32"/>
      <c r="D51" s="33"/>
      <c r="E51" s="37" t="s">
        <v>12</v>
      </c>
      <c r="F51" s="38"/>
      <c r="G51" s="38"/>
      <c r="H51" s="38"/>
      <c r="I51" s="39"/>
      <c r="N51" s="5">
        <v>160</v>
      </c>
      <c r="O51" s="6" t="s">
        <v>4</v>
      </c>
      <c r="P51" s="7">
        <v>190</v>
      </c>
      <c r="R51" s="12"/>
      <c r="T51" s="8"/>
    </row>
    <row r="52" spans="2:20" ht="18" customHeight="1">
      <c r="B52" s="34"/>
      <c r="C52" s="35"/>
      <c r="D52" s="36"/>
      <c r="E52" s="40"/>
      <c r="F52" s="41"/>
      <c r="G52" s="41"/>
      <c r="H52" s="41"/>
      <c r="I52" s="42"/>
      <c r="N52" s="5">
        <v>160</v>
      </c>
      <c r="O52" s="6" t="s">
        <v>4</v>
      </c>
      <c r="P52" s="7">
        <v>195</v>
      </c>
      <c r="R52" s="8"/>
      <c r="T52" s="8"/>
    </row>
    <row r="53" spans="2:20" ht="13.5" customHeight="1" thickBot="1">
      <c r="B53" s="31" t="s">
        <v>3</v>
      </c>
      <c r="C53" s="32"/>
      <c r="D53" s="33"/>
      <c r="E53" s="43" t="s">
        <v>15</v>
      </c>
      <c r="F53" s="44"/>
      <c r="G53" s="44"/>
      <c r="H53" s="44"/>
      <c r="I53" s="45"/>
      <c r="N53" s="9">
        <v>160</v>
      </c>
      <c r="O53" s="10" t="s">
        <v>4</v>
      </c>
      <c r="P53" s="11">
        <v>200</v>
      </c>
      <c r="R53" s="8"/>
      <c r="T53" s="8"/>
    </row>
    <row r="54" spans="2:20" ht="13.5" thickBot="1">
      <c r="B54" s="34"/>
      <c r="C54" s="35"/>
      <c r="D54" s="36"/>
      <c r="E54" s="46"/>
      <c r="F54" s="47"/>
      <c r="G54" s="47"/>
      <c r="H54" s="47"/>
      <c r="I54" s="48"/>
      <c r="N54" s="5">
        <v>180</v>
      </c>
      <c r="O54" s="6" t="s">
        <v>4</v>
      </c>
      <c r="P54" s="3">
        <v>185</v>
      </c>
      <c r="R54" s="8"/>
      <c r="T54" s="17"/>
    </row>
    <row r="55" spans="14:18" ht="12.75">
      <c r="N55" s="5">
        <v>180</v>
      </c>
      <c r="O55" s="6" t="s">
        <v>4</v>
      </c>
      <c r="P55" s="7">
        <v>190</v>
      </c>
      <c r="R55" s="12"/>
    </row>
    <row r="56" spans="2:18" ht="31.5" customHeight="1">
      <c r="B56" s="50" t="s">
        <v>5</v>
      </c>
      <c r="C56" s="50"/>
      <c r="D56" s="50"/>
      <c r="E56" s="50"/>
      <c r="F56" s="50"/>
      <c r="G56" s="50"/>
      <c r="H56" s="50"/>
      <c r="I56" s="50"/>
      <c r="N56" s="5">
        <v>180</v>
      </c>
      <c r="O56" s="6" t="s">
        <v>4</v>
      </c>
      <c r="P56" s="7">
        <v>195</v>
      </c>
      <c r="R56" s="8"/>
    </row>
    <row r="57" spans="14:18" ht="13.5" thickBot="1">
      <c r="N57" s="9">
        <v>180</v>
      </c>
      <c r="O57" s="10" t="s">
        <v>4</v>
      </c>
      <c r="P57" s="11">
        <v>200</v>
      </c>
      <c r="R57" s="8"/>
    </row>
    <row r="58" spans="14:18" ht="12.75">
      <c r="N58" s="5">
        <v>185</v>
      </c>
      <c r="O58" s="6" t="s">
        <v>4</v>
      </c>
      <c r="P58" s="3">
        <v>200</v>
      </c>
      <c r="R58" s="8"/>
    </row>
    <row r="59" spans="14:18" ht="13.5" thickBot="1">
      <c r="N59" s="5">
        <v>190</v>
      </c>
      <c r="O59" s="6" t="s">
        <v>4</v>
      </c>
      <c r="P59" s="7">
        <v>200</v>
      </c>
      <c r="R59" s="17"/>
    </row>
    <row r="60" spans="14:16" ht="12.75">
      <c r="N60" s="5">
        <v>195</v>
      </c>
      <c r="O60" s="6" t="s">
        <v>4</v>
      </c>
      <c r="P60" s="7">
        <v>200</v>
      </c>
    </row>
    <row r="61" spans="14:16" ht="13.5" thickBot="1">
      <c r="N61" s="14">
        <v>200</v>
      </c>
      <c r="O61" s="15" t="s">
        <v>4</v>
      </c>
      <c r="P61" s="16">
        <v>200</v>
      </c>
    </row>
  </sheetData>
  <mergeCells count="19">
    <mergeCell ref="B56:I56"/>
    <mergeCell ref="N16:P17"/>
    <mergeCell ref="Q16:Q17"/>
    <mergeCell ref="R9:R10"/>
    <mergeCell ref="R12:R13"/>
    <mergeCell ref="R14:R15"/>
    <mergeCell ref="N12:P13"/>
    <mergeCell ref="Q12:Q13"/>
    <mergeCell ref="N14:P15"/>
    <mergeCell ref="Q14:Q15"/>
    <mergeCell ref="B10:I10"/>
    <mergeCell ref="B53:D54"/>
    <mergeCell ref="E51:I52"/>
    <mergeCell ref="E53:I54"/>
    <mergeCell ref="F14:H14"/>
    <mergeCell ref="B14:D14"/>
    <mergeCell ref="B49:D50"/>
    <mergeCell ref="B51:D52"/>
    <mergeCell ref="E49:I5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9.140625" defaultRowHeight="12.75"/>
  <cols>
    <col min="1" max="16384" width="9.140625" style="21" customWidth="1"/>
  </cols>
  <sheetData>
    <row r="1" spans="1:2" ht="12.75">
      <c r="A1" s="21" t="s">
        <v>6</v>
      </c>
      <c r="B1" s="21" t="s">
        <v>7</v>
      </c>
    </row>
    <row r="2" spans="1:2" ht="12.75">
      <c r="A2" s="21" t="s">
        <v>8</v>
      </c>
      <c r="B2" s="21">
        <v>1.5</v>
      </c>
    </row>
    <row r="3" ht="12.75">
      <c r="A3" s="21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2013-02-05T08:38:43Z</dcterms:modified>
  <cp:category/>
  <cp:version/>
  <cp:contentType/>
  <cp:contentStatus/>
</cp:coreProperties>
</file>